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600" windowHeight="9555"/>
  </bookViews>
  <sheets>
    <sheet name="航线清算" sheetId="1" r:id="rId1"/>
  </sheets>
  <externalReferences>
    <externalReference r:id="rId2"/>
    <externalReference r:id="rId3"/>
  </externalReferences>
  <definedNames>
    <definedName name="不予补贴情况类型" localSheetId="0">#REF!</definedName>
    <definedName name="审计发现问题分类">[1]输变电项目常见审计问题分类!$B$2:$B$67</definedName>
    <definedName name="审计人员" localSheetId="0">#REF!</definedName>
    <definedName name="物理样本单位名称">[2]物理样本汇总表!#REF!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D21" i="1"/>
  <c r="D30" i="1"/>
  <c r="F29" i="1"/>
  <c r="F28" i="1"/>
  <c r="F27" i="1"/>
  <c r="F26" i="1"/>
  <c r="F25" i="1"/>
  <c r="F24" i="1"/>
  <c r="F23" i="1"/>
  <c r="F22" i="1"/>
  <c r="D29" i="1"/>
  <c r="D28" i="1"/>
  <c r="D27" i="1"/>
  <c r="D26" i="1"/>
  <c r="D25" i="1"/>
  <c r="D24" i="1"/>
  <c r="D23" i="1"/>
  <c r="D22" i="1"/>
  <c r="F8" i="1"/>
  <c r="F7" i="1"/>
  <c r="F6" i="1"/>
  <c r="F9" i="1"/>
  <c r="F15" i="1"/>
  <c r="F16" i="1"/>
  <c r="F18" i="1" l="1"/>
</calcChain>
</file>

<file path=xl/sharedStrings.xml><?xml version="1.0" encoding="utf-8"?>
<sst xmlns="http://schemas.openxmlformats.org/spreadsheetml/2006/main" count="85" uniqueCount="63">
  <si>
    <t>附件2</t>
  </si>
  <si>
    <t>2024年度港口物流专项第二批航线奖励明细</t>
  </si>
  <si>
    <t>航线类型</t>
  </si>
  <si>
    <t>申请单位</t>
  </si>
  <si>
    <t>航线路线</t>
  </si>
  <si>
    <t>开辟
时间</t>
  </si>
  <si>
    <t>航班
周期</t>
  </si>
  <si>
    <t>兑现资金
（万元）</t>
  </si>
  <si>
    <t>合计</t>
  </si>
  <si>
    <t>国际近洋航线</t>
  </si>
  <si>
    <t>中外运集运江苏分公司</t>
  </si>
  <si>
    <t>南京—韩国</t>
  </si>
  <si>
    <t>1994年</t>
  </si>
  <si>
    <t>2条</t>
  </si>
  <si>
    <t>东暎海运株式会社（株）</t>
  </si>
  <si>
    <t>2010年</t>
  </si>
  <si>
    <t>1条</t>
  </si>
  <si>
    <t>南京远洋运输股份有限公司</t>
  </si>
  <si>
    <t>2001年</t>
  </si>
  <si>
    <t>南京—日本</t>
  </si>
  <si>
    <t>1988年</t>
  </si>
  <si>
    <t>太仓港集装箱海运有限公司</t>
  </si>
  <si>
    <t>2015年</t>
  </si>
  <si>
    <t>2018年</t>
  </si>
  <si>
    <t>2022年</t>
  </si>
  <si>
    <t>南京—东南亚</t>
  </si>
  <si>
    <t>2023年</t>
  </si>
  <si>
    <t>江苏远洋太海集装箱运输有限公司</t>
  </si>
  <si>
    <t>南京-印度</t>
  </si>
  <si>
    <t>江苏长越智慧物流有限公司</t>
  </si>
  <si>
    <t>南京-俄罗斯</t>
  </si>
  <si>
    <t>小计</t>
  </si>
  <si>
    <r>
      <t>8班</t>
    </r>
    <r>
      <rPr>
        <b/>
        <sz val="10.5"/>
        <color indexed="8"/>
        <rFont val="Times New Roman"/>
        <family val="1"/>
      </rPr>
      <t>/</t>
    </r>
    <r>
      <rPr>
        <b/>
        <sz val="10.5"/>
        <color indexed="8"/>
        <rFont val="宋体"/>
        <family val="3"/>
        <charset val="134"/>
      </rPr>
      <t>周</t>
    </r>
  </si>
  <si>
    <t>内贸
干线</t>
  </si>
  <si>
    <t>南京通海集装箱航运有限公司</t>
  </si>
  <si>
    <t>南京-唐山、黄埔、营口、广州</t>
  </si>
  <si>
    <t>2014年</t>
  </si>
  <si>
    <t>航线</t>
  </si>
  <si>
    <t>箱量</t>
  </si>
  <si>
    <t>补贴标准（TEU）</t>
  </si>
  <si>
    <t>兑现资金</t>
  </si>
  <si>
    <t>水水中转航线</t>
  </si>
  <si>
    <t>江苏远洋达海航运有限公司</t>
  </si>
  <si>
    <r>
      <t>南京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安庆、池州、弘阳、马鞍山、宿迁、铜陵、芜湖、兴化、徐州等</t>
    </r>
  </si>
  <si>
    <t>江西九舟航运物流有限公司</t>
  </si>
  <si>
    <r>
      <t>南京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江西、九江、南昌</t>
    </r>
  </si>
  <si>
    <t>民生轮船股份有限公司</t>
  </si>
  <si>
    <r>
      <t>南京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重庆、涪陵、泸州、万州、宜宾等</t>
    </r>
  </si>
  <si>
    <t>中国外运长江有限公司集运事业部</t>
  </si>
  <si>
    <r>
      <t>南京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黄石、九江、芜湖、铜陵、池州等</t>
    </r>
  </si>
  <si>
    <t>宁波远洋运输股份有限公司</t>
  </si>
  <si>
    <r>
      <t>南京</t>
    </r>
    <r>
      <rPr>
        <sz val="9"/>
        <color indexed="8"/>
        <rFont val="Times New Roman"/>
        <family val="1"/>
      </rPr>
      <t>-</t>
    </r>
    <r>
      <rPr>
        <sz val="9"/>
        <color indexed="8"/>
        <rFont val="宋体"/>
        <family val="3"/>
        <charset val="134"/>
      </rPr>
      <t>马鞍山</t>
    </r>
  </si>
  <si>
    <t>江苏康宇物流有限公司</t>
  </si>
  <si>
    <t>中国外运长江有限公司南京分公司</t>
  </si>
  <si>
    <t>江苏博达得国际货物运输代理有限公司</t>
  </si>
  <si>
    <t>江苏众诚国际物流有限公司</t>
  </si>
  <si>
    <t>0（余38.72待清算）</t>
  </si>
  <si>
    <t>0（余38.72待清算）</t>
    <phoneticPr fontId="11" type="noConversion"/>
  </si>
  <si>
    <t>0（余166.67待清算）</t>
    <phoneticPr fontId="11" type="noConversion"/>
  </si>
  <si>
    <t>0（余300待清算）</t>
    <phoneticPr fontId="11" type="noConversion"/>
  </si>
  <si>
    <t>336.1（余268.71待清算）</t>
    <phoneticPr fontId="11" type="noConversion"/>
  </si>
  <si>
    <t>10航次</t>
    <phoneticPr fontId="11" type="noConversion"/>
  </si>
  <si>
    <t>19航次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</si>
</sst>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2"/>
      <name val="宋体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0.5"/>
      <color rgb="FF000000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b/>
      <sz val="10.5"/>
      <color indexed="8"/>
      <name val="Times New Roman"/>
      <family val="1"/>
    </font>
    <font>
      <b/>
      <sz val="10.5"/>
      <color indexed="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ZTR/3&#27491;&#22312;&#25191;&#34892;&#20013;&#19994;&#21153;/&#22269;&#23478;&#30005;&#32593;&#24037;&#31243;&#20915;&#31639;&#23457;&#35745;/360&#27743;&#33487;&#30465;&#30005;&#21147;&#20844;&#21496;&#24314;&#35774;&#20998;&#20844;&#21496;/1&#22312;&#25191;&#34892;&#19994;&#21153;/2014&#19987;290-&#27888;&#24030;220&#21315;&#20239;&#20964;&#22478;&#33267;&#39038;&#24196;&#32447;&#36335;&#25913;&#36896;&#24037;&#31243;/50&#31459;&#24037;&#20915;&#31639;&#23457;&#35745;/&#24037;&#31243;&#20915;&#31639;&#23457;&#35745;&#24213;&#31295;1-&#27888;&#24030;220&#21315;&#20239;&#20964;&#22478;&#33267;&#39038;&#24196;&#32447;&#36335;&#25913;&#368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ZTR/3&#27491;&#22312;&#25191;&#34892;&#20013;&#19994;&#21153;/&#21335;&#20140;&#28207;&#38598;&#35013;&#31665;&#21457;&#23637;&#22870;&#21169;2013&#20817;&#29616;&#36164;&#37329;&#23457;&#26680;/2013&#24180;&#36890;&#34892;&#36153;&#23457;&#26680;/&#21335;&#20140;&#28207;2013&#24180;7-12&#26376;&#36807;&#26725;&#36335;&#36153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计人员"/>
      <sheetName val="审计项目信息"/>
      <sheetName val="审计底稿封面"/>
      <sheetName val="审计底稿目录"/>
      <sheetName val="输变电项目概况"/>
      <sheetName val="输变电项目常见审计问题分类"/>
      <sheetName val="输变电项目问题意见"/>
      <sheetName val="输变电审计说明事项"/>
      <sheetName val="输变电审计建议"/>
      <sheetName val="重要合同执行情况表"/>
      <sheetName val="施工工期对比"/>
      <sheetName val="工程施工结算清单"/>
      <sheetName val="工程施工费分析"/>
      <sheetName val="结算审计计费标准"/>
      <sheetName val="工程结算审计费复核表"/>
      <sheetName val="甲供材补领冲退清理表"/>
      <sheetName val="其他工程费用清理表"/>
      <sheetName val="账务核算调整清单"/>
      <sheetName val="投资清理汇总"/>
      <sheetName val="工程项目大类费用分析表"/>
      <sheetName val="实际与概算差异分析"/>
      <sheetName val="送审决算调整明细"/>
      <sheetName val="投资构成分析"/>
      <sheetName val="投资明细账"/>
      <sheetName val="汇总"/>
      <sheetName val="建筑"/>
      <sheetName val="安装"/>
      <sheetName val="设备"/>
      <sheetName val="预付款"/>
      <sheetName val="待摊投资"/>
      <sheetName val="待摊投资 (2)"/>
      <sheetName val="待摊投资汇总"/>
      <sheetName val="设备清单"/>
      <sheetName val="设备清单(2)"/>
      <sheetName val="甲供材清单"/>
      <sheetName val="甲供材清单(2)"/>
      <sheetName val="设备对照"/>
      <sheetName val="设备盘点表"/>
      <sheetName val="甲供材核对"/>
      <sheetName val="甲供物资超欠供明细表"/>
      <sheetName val="抽查凭证"/>
      <sheetName val="4列抽查凭证号"/>
      <sheetName val="5列抽查凭证号"/>
      <sheetName val="审计计划"/>
      <sheetName val="审计程序完成情况核对"/>
      <sheetName val="报告封面"/>
      <sheetName val="建议封面"/>
      <sheetName val="报告审签单"/>
      <sheetName val="决算审计计费标准"/>
      <sheetName val="工程竣工决算审计费结算表"/>
      <sheetName val="输变电审计报告数据"/>
      <sheetName val="批概投资明细"/>
      <sheetName val="线路建设规模比较"/>
      <sheetName val="各单项工程开竣工日期"/>
      <sheetName val="各单项工程结算审核一览"/>
      <sheetName val="决算送审明细"/>
      <sheetName val="决算审定明细"/>
      <sheetName val="输变电决算管理建议书数据"/>
      <sheetName val="超供甲供材明细表"/>
      <sheetName val="未完工程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估错报风险系数"/>
      <sheetName val="预估错报扩张系数"/>
      <sheetName val="原数据"/>
      <sheetName val="2013过桥路费单位排序"/>
      <sheetName val="2013过桥路费单位排序 (2)"/>
      <sheetName val="2013过桥路费月份排序"/>
      <sheetName val="补贴申报额汇总"/>
      <sheetName val="各集运单位疑似错误车次数汇总"/>
      <sheetName val="样本设计"/>
      <sheetName val="抽取的样本货币单元清单"/>
      <sheetName val="物理样本检查表"/>
      <sheetName val="物理样本检查表单位排序"/>
      <sheetName val="物理样本汇总表"/>
      <sheetName val="各样本检查废票汇总"/>
      <sheetName val="通行车次申报数核对表"/>
      <sheetName val="各集运单位疑似问题车次明细"/>
      <sheetName val="集卡通行车次检查表"/>
      <sheetName val="江苏博腾物流有限公司#检查表"/>
      <sheetName val="江苏恒隆物流有限公司#检查表"/>
      <sheetName val="江苏纬达国际货运代理有限公司#检查表"/>
      <sheetName val="南京安泰物流有限公司#检查表"/>
      <sheetName val="南京奥亿运集装箱货运有限公司#检查表"/>
      <sheetName val="南京百春物流有限公司#检查表"/>
      <sheetName val="南京宝国运输有限公司#检查表"/>
      <sheetName val="南京倍安集装箱运输有限公司#检查表"/>
      <sheetName val="南京伯辰物流有限责任公司#检查表"/>
      <sheetName val="南京晨锦集装箱运输有限公司#检查表"/>
      <sheetName val="南京大明运输有限公司#检查表"/>
      <sheetName val="南京德舜运输有限公司#检查表"/>
      <sheetName val="南京迪莱特物流有限公司#检查表"/>
      <sheetName val="南京东方集装箱服务有限公司#检查表"/>
      <sheetName val="南京罡达物流有限公司#检查表"/>
      <sheetName val="南京高平物流有限公司#检查表"/>
      <sheetName val="南京海鹏货运代理服务有限公司#检查表"/>
      <sheetName val="南京鸿昊物流有限公司#检查表"/>
      <sheetName val="南京华宝储运有限公司#检查表"/>
      <sheetName val="南京华展物流有限公司#检查表"/>
      <sheetName val="南京嘉丰物流有限公司#检查表"/>
      <sheetName val="南京嘉伟物流贸易有限公司#检查表"/>
      <sheetName val="南京九旭物流有限公司#检查表"/>
      <sheetName val="南京开泰集装箱储运有限公司#检查表"/>
      <sheetName val="南京凯丰物流有限公司#检查表"/>
      <sheetName val="南京凯腾物流有限公司#检查表"/>
      <sheetName val="南京康乾物流有限公司#检查表"/>
      <sheetName val="南京柯威亚物流有限公司#检查表"/>
      <sheetName val="南京坤源运输仓储有限公司#检查表"/>
      <sheetName val="南京利恒储运有限公司#检查表"/>
      <sheetName val="南京利龙物流有限公司#检查表"/>
      <sheetName val="南京联运国际货运代理有限公司#检查表"/>
      <sheetName val="南京名扬物流有限公司#检查表"/>
      <sheetName val="南京全联物流有限公司#检查表"/>
      <sheetName val="南京沙鑫物流有限公司#检查表"/>
      <sheetName val="南京神鹿运输有限公司#检查表"/>
      <sheetName val="南京顺春物流有限公司#检查表"/>
      <sheetName val="南京顺港物流有限公司#检查表"/>
      <sheetName val="南京顺亚达物流有限公司#检查表"/>
      <sheetName val="南京泗宁绿色食品开发应用服务部#检查表"/>
      <sheetName val="南京宋诚物流有限公司#检查表"/>
      <sheetName val="南京涛丽物流有限公司#检查表"/>
      <sheetName val="南京天瀚德物流有限公司#检查表"/>
      <sheetName val="南京通港物流有限公司#检查表"/>
      <sheetName val="南京万洲货运有限公司#检查表"/>
      <sheetName val="南京旺惠通物流有限公司#检查表"/>
      <sheetName val="南京沃帆物流有限公司#检查表"/>
      <sheetName val="南京沃赛得物流有限公司#检查表"/>
      <sheetName val="南京仙花物流有限公司#检查表"/>
      <sheetName val="南京翔盛集装箱货运有限公司#检查表"/>
      <sheetName val="南京小桥物流有限公司#检查表"/>
      <sheetName val="南京欣快物流有限公司#检查表"/>
      <sheetName val="南京新港富宝储运有限责任公司#检查表"/>
      <sheetName val="南京新木物流有限公司#检查表"/>
      <sheetName val="南京新冉瑞物流有限公司#检查表"/>
      <sheetName val="南京鑫东屏物流有限公司#检查表"/>
      <sheetName val="南京鑫利物流有限公司#检查表"/>
      <sheetName val="南京鑫联运输代理有限责任公司#检查表"/>
      <sheetName val="南京炫煌运输配载有限公司#检查表"/>
      <sheetName val="南京易和物流有限公司#检查表"/>
      <sheetName val="南京永恒集装箱运输有限责任公司#检查表"/>
      <sheetName val="南京宇航集装箱运输有限公司#检查表"/>
      <sheetName val="南京宇昊物流有限公司#检查表"/>
      <sheetName val="南京宇瑞物流有限公司#检查表"/>
      <sheetName val="南京宇业物流有限公司#检查表"/>
      <sheetName val="南京元飞物流有限公司#检查表"/>
      <sheetName val="南京长天国际物流有限公司#检查表"/>
      <sheetName val="上海天恒国际物流有限公司#检查表"/>
      <sheetName val="盐城市恒盛物流有限公司#检查表"/>
      <sheetName val="中艺国际储运公司江苏公司#检查表"/>
      <sheetName val="南京宜轩物流有限公司#检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F10" sqref="F10"/>
    </sheetView>
  </sheetViews>
  <sheetFormatPr defaultColWidth="9" defaultRowHeight="14.25" x14ac:dyDescent="0.15"/>
  <cols>
    <col min="1" max="1" width="6.625" customWidth="1"/>
    <col min="2" max="2" width="30.875"/>
    <col min="3" max="3" width="21.125"/>
    <col min="4" max="4" width="8.625" customWidth="1"/>
    <col min="5" max="5" width="10.125" customWidth="1"/>
    <col min="6" max="6" width="33.875" customWidth="1"/>
    <col min="9" max="9" width="9.375"/>
  </cols>
  <sheetData>
    <row r="1" spans="1:6" x14ac:dyDescent="0.15">
      <c r="A1" s="1" t="s">
        <v>0</v>
      </c>
    </row>
    <row r="2" spans="1:6" ht="25.5" x14ac:dyDescent="0.3">
      <c r="A2" s="13" t="s">
        <v>1</v>
      </c>
      <c r="B2" s="14"/>
      <c r="C2" s="14"/>
      <c r="D2" s="14"/>
      <c r="E2" s="14"/>
      <c r="F2" s="14"/>
    </row>
    <row r="3" spans="1:6" x14ac:dyDescent="0.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pans="1:6" x14ac:dyDescent="0.15">
      <c r="A4" s="12"/>
      <c r="B4" s="12"/>
      <c r="C4" s="12"/>
      <c r="D4" s="12"/>
      <c r="E4" s="12"/>
      <c r="F4" s="12"/>
    </row>
    <row r="5" spans="1:6" x14ac:dyDescent="0.15">
      <c r="A5" s="15" t="s">
        <v>8</v>
      </c>
      <c r="B5" s="15"/>
      <c r="C5" s="15"/>
      <c r="D5" s="15"/>
      <c r="E5" s="2"/>
      <c r="F5" s="3">
        <f>F16+F18+F30</f>
        <v>2563.06</v>
      </c>
    </row>
    <row r="6" spans="1:6" x14ac:dyDescent="0.15">
      <c r="A6" s="17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5">
        <f>50+33.33</f>
        <v>83.33</v>
      </c>
    </row>
    <row r="7" spans="1:6" x14ac:dyDescent="0.15">
      <c r="A7" s="18"/>
      <c r="B7" s="4" t="s">
        <v>14</v>
      </c>
      <c r="C7" s="4" t="s">
        <v>11</v>
      </c>
      <c r="D7" s="4" t="s">
        <v>15</v>
      </c>
      <c r="E7" s="4" t="s">
        <v>16</v>
      </c>
      <c r="F7" s="5">
        <f>25+16.67</f>
        <v>41.67</v>
      </c>
    </row>
    <row r="8" spans="1:6" x14ac:dyDescent="0.15">
      <c r="A8" s="18"/>
      <c r="B8" s="4" t="s">
        <v>17</v>
      </c>
      <c r="C8" s="4" t="s">
        <v>11</v>
      </c>
      <c r="D8" s="4" t="s">
        <v>18</v>
      </c>
      <c r="E8" s="4" t="s">
        <v>16</v>
      </c>
      <c r="F8" s="5">
        <f>23.91+17.76</f>
        <v>41.67</v>
      </c>
    </row>
    <row r="9" spans="1:6" x14ac:dyDescent="0.15">
      <c r="A9" s="18"/>
      <c r="B9" s="4" t="s">
        <v>10</v>
      </c>
      <c r="C9" s="4" t="s">
        <v>19</v>
      </c>
      <c r="D9" s="4" t="s">
        <v>20</v>
      </c>
      <c r="E9" s="4" t="s">
        <v>13</v>
      </c>
      <c r="F9" s="5">
        <f>48.89+34.44</f>
        <v>83.33</v>
      </c>
    </row>
    <row r="10" spans="1:6" x14ac:dyDescent="0.15">
      <c r="A10" s="18"/>
      <c r="B10" s="4" t="s">
        <v>21</v>
      </c>
      <c r="C10" s="4" t="s">
        <v>19</v>
      </c>
      <c r="D10" s="4" t="s">
        <v>22</v>
      </c>
      <c r="E10" s="4" t="s">
        <v>16</v>
      </c>
      <c r="F10" s="5" t="s">
        <v>57</v>
      </c>
    </row>
    <row r="11" spans="1:6" x14ac:dyDescent="0.15">
      <c r="A11" s="18"/>
      <c r="B11" s="4" t="s">
        <v>21</v>
      </c>
      <c r="C11" s="4" t="s">
        <v>19</v>
      </c>
      <c r="D11" s="4" t="s">
        <v>23</v>
      </c>
      <c r="E11" s="4" t="s">
        <v>16</v>
      </c>
      <c r="F11" s="5" t="s">
        <v>56</v>
      </c>
    </row>
    <row r="12" spans="1:6" x14ac:dyDescent="0.15">
      <c r="A12" s="18"/>
      <c r="B12" s="4" t="s">
        <v>21</v>
      </c>
      <c r="C12" s="4" t="s">
        <v>19</v>
      </c>
      <c r="D12" s="4" t="s">
        <v>24</v>
      </c>
      <c r="E12" s="4" t="s">
        <v>16</v>
      </c>
      <c r="F12" s="5" t="s">
        <v>56</v>
      </c>
    </row>
    <row r="13" spans="1:6" x14ac:dyDescent="0.15">
      <c r="A13" s="18"/>
      <c r="B13" s="4" t="s">
        <v>21</v>
      </c>
      <c r="C13" s="4" t="s">
        <v>25</v>
      </c>
      <c r="D13" s="4" t="s">
        <v>26</v>
      </c>
      <c r="E13" s="4" t="s">
        <v>16</v>
      </c>
      <c r="F13" s="5" t="s">
        <v>58</v>
      </c>
    </row>
    <row r="14" spans="1:6" x14ac:dyDescent="0.15">
      <c r="A14" s="18"/>
      <c r="B14" s="4" t="s">
        <v>27</v>
      </c>
      <c r="C14" s="4" t="s">
        <v>28</v>
      </c>
      <c r="D14" s="4" t="s">
        <v>26</v>
      </c>
      <c r="E14" s="4" t="s">
        <v>61</v>
      </c>
      <c r="F14" s="5" t="s">
        <v>59</v>
      </c>
    </row>
    <row r="15" spans="1:6" x14ac:dyDescent="0.15">
      <c r="A15" s="18"/>
      <c r="B15" s="4" t="s">
        <v>29</v>
      </c>
      <c r="C15" s="4" t="s">
        <v>30</v>
      </c>
      <c r="D15" s="4" t="s">
        <v>26</v>
      </c>
      <c r="E15" s="4" t="s">
        <v>62</v>
      </c>
      <c r="F15" s="5">
        <f>165+120</f>
        <v>285</v>
      </c>
    </row>
    <row r="16" spans="1:6" x14ac:dyDescent="0.15">
      <c r="A16" s="19"/>
      <c r="B16" s="16" t="s">
        <v>31</v>
      </c>
      <c r="C16" s="16"/>
      <c r="D16" s="16"/>
      <c r="E16" s="6" t="s">
        <v>32</v>
      </c>
      <c r="F16" s="7">
        <f>SUM(F6:F15)</f>
        <v>535</v>
      </c>
    </row>
    <row r="17" spans="1:6" ht="25.5" x14ac:dyDescent="0.15">
      <c r="A17" s="17" t="s">
        <v>33</v>
      </c>
      <c r="B17" s="8" t="s">
        <v>34</v>
      </c>
      <c r="C17" s="8" t="s">
        <v>35</v>
      </c>
      <c r="D17" s="8" t="s">
        <v>36</v>
      </c>
      <c r="E17" s="8"/>
      <c r="F17" s="9">
        <v>741</v>
      </c>
    </row>
    <row r="18" spans="1:6" x14ac:dyDescent="0.15">
      <c r="A18" s="19"/>
      <c r="B18" s="16" t="s">
        <v>31</v>
      </c>
      <c r="C18" s="16"/>
      <c r="D18" s="16"/>
      <c r="E18" s="6"/>
      <c r="F18" s="10">
        <f>F17</f>
        <v>741</v>
      </c>
    </row>
    <row r="19" spans="1:6" x14ac:dyDescent="0.15">
      <c r="A19" s="12" t="s">
        <v>2</v>
      </c>
      <c r="B19" s="12" t="s">
        <v>3</v>
      </c>
      <c r="C19" s="12" t="s">
        <v>37</v>
      </c>
      <c r="D19" s="12" t="s">
        <v>38</v>
      </c>
      <c r="E19" s="12" t="s">
        <v>39</v>
      </c>
      <c r="F19" s="12" t="s">
        <v>40</v>
      </c>
    </row>
    <row r="20" spans="1:6" x14ac:dyDescent="0.15">
      <c r="A20" s="12"/>
      <c r="B20" s="12"/>
      <c r="C20" s="12"/>
      <c r="D20" s="12"/>
      <c r="E20" s="12"/>
      <c r="F20" s="12"/>
    </row>
    <row r="21" spans="1:6" ht="36" x14ac:dyDescent="0.15">
      <c r="A21" s="20" t="s">
        <v>41</v>
      </c>
      <c r="B21" s="4" t="s">
        <v>42</v>
      </c>
      <c r="C21" s="4" t="s">
        <v>43</v>
      </c>
      <c r="D21" s="8">
        <f>8679+66922</f>
        <v>75601</v>
      </c>
      <c r="E21" s="4">
        <v>80</v>
      </c>
      <c r="F21" s="9" t="s">
        <v>60</v>
      </c>
    </row>
    <row r="22" spans="1:6" x14ac:dyDescent="0.15">
      <c r="A22" s="20"/>
      <c r="B22" s="4" t="s">
        <v>44</v>
      </c>
      <c r="C22" s="4" t="s">
        <v>45</v>
      </c>
      <c r="D22" s="8">
        <f>17382+1086</f>
        <v>18468</v>
      </c>
      <c r="E22" s="4">
        <v>80</v>
      </c>
      <c r="F22" s="9">
        <f>8.688+139.06</f>
        <v>147.74799999999999</v>
      </c>
    </row>
    <row r="23" spans="1:6" ht="24.75" x14ac:dyDescent="0.15">
      <c r="A23" s="20"/>
      <c r="B23" s="4" t="s">
        <v>46</v>
      </c>
      <c r="C23" s="4" t="s">
        <v>47</v>
      </c>
      <c r="D23" s="8">
        <f>3660+12624</f>
        <v>16284</v>
      </c>
      <c r="E23" s="4">
        <v>80</v>
      </c>
      <c r="F23" s="9">
        <f>29.28+100.99</f>
        <v>130.26999999999998</v>
      </c>
    </row>
    <row r="24" spans="1:6" ht="24.75" x14ac:dyDescent="0.15">
      <c r="A24" s="20"/>
      <c r="B24" s="4" t="s">
        <v>48</v>
      </c>
      <c r="C24" s="4" t="s">
        <v>49</v>
      </c>
      <c r="D24" s="8">
        <f>3794+31396</f>
        <v>35190</v>
      </c>
      <c r="E24" s="4">
        <v>80</v>
      </c>
      <c r="F24" s="9">
        <f>30.352+251.17</f>
        <v>281.52199999999999</v>
      </c>
    </row>
    <row r="25" spans="1:6" x14ac:dyDescent="0.15">
      <c r="A25" s="20"/>
      <c r="B25" s="4" t="s">
        <v>50</v>
      </c>
      <c r="C25" s="4" t="s">
        <v>51</v>
      </c>
      <c r="D25" s="8">
        <f>960+2990</f>
        <v>3950</v>
      </c>
      <c r="E25" s="4">
        <v>80</v>
      </c>
      <c r="F25" s="9">
        <f>7.68+23.92</f>
        <v>31.6</v>
      </c>
    </row>
    <row r="26" spans="1:6" x14ac:dyDescent="0.15">
      <c r="A26" s="20"/>
      <c r="B26" s="4" t="s">
        <v>52</v>
      </c>
      <c r="C26" s="8"/>
      <c r="D26" s="8">
        <f>1302+2498</f>
        <v>3800</v>
      </c>
      <c r="E26" s="4">
        <v>80</v>
      </c>
      <c r="F26" s="9">
        <f>10.416+19.98</f>
        <v>30.396000000000001</v>
      </c>
    </row>
    <row r="27" spans="1:6" x14ac:dyDescent="0.15">
      <c r="A27" s="20"/>
      <c r="B27" s="4" t="s">
        <v>53</v>
      </c>
      <c r="C27" s="8"/>
      <c r="D27" s="8">
        <f>5050+8957</f>
        <v>14007</v>
      </c>
      <c r="E27" s="4">
        <v>80</v>
      </c>
      <c r="F27" s="9">
        <f>40.4+71.66</f>
        <v>112.06</v>
      </c>
    </row>
    <row r="28" spans="1:6" x14ac:dyDescent="0.15">
      <c r="A28" s="20"/>
      <c r="B28" s="4" t="s">
        <v>54</v>
      </c>
      <c r="C28" s="8"/>
      <c r="D28" s="8">
        <f>56+631</f>
        <v>687</v>
      </c>
      <c r="E28" s="4">
        <v>80</v>
      </c>
      <c r="F28" s="9">
        <f>0.448+5.05</f>
        <v>5.4980000000000002</v>
      </c>
    </row>
    <row r="29" spans="1:6" x14ac:dyDescent="0.15">
      <c r="A29" s="20"/>
      <c r="B29" s="4" t="s">
        <v>55</v>
      </c>
      <c r="C29" s="8"/>
      <c r="D29" s="8">
        <f>10384+16099</f>
        <v>26483</v>
      </c>
      <c r="E29" s="4">
        <v>80</v>
      </c>
      <c r="F29" s="9">
        <f>83.072+128.79</f>
        <v>211.86199999999999</v>
      </c>
    </row>
    <row r="30" spans="1:6" x14ac:dyDescent="0.15">
      <c r="A30" s="20"/>
      <c r="B30" s="16" t="s">
        <v>31</v>
      </c>
      <c r="C30" s="16"/>
      <c r="D30" s="6">
        <f>SUM(D21:D29)</f>
        <v>194470</v>
      </c>
      <c r="E30" s="6"/>
      <c r="F30" s="11">
        <v>1287.06</v>
      </c>
    </row>
  </sheetData>
  <mergeCells count="20">
    <mergeCell ref="B30:C30"/>
    <mergeCell ref="A3:A4"/>
    <mergeCell ref="A6:A16"/>
    <mergeCell ref="A17:A18"/>
    <mergeCell ref="A19:A20"/>
    <mergeCell ref="A21:A30"/>
    <mergeCell ref="B3:B4"/>
    <mergeCell ref="B19:B20"/>
    <mergeCell ref="C3:C4"/>
    <mergeCell ref="C19:C20"/>
    <mergeCell ref="E3:E4"/>
    <mergeCell ref="E19:E20"/>
    <mergeCell ref="F3:F4"/>
    <mergeCell ref="F19:F20"/>
    <mergeCell ref="A2:F2"/>
    <mergeCell ref="A5:D5"/>
    <mergeCell ref="B16:D16"/>
    <mergeCell ref="B18:D18"/>
    <mergeCell ref="D3:D4"/>
    <mergeCell ref="D19:D20"/>
  </mergeCells>
  <phoneticPr fontId="11" type="noConversion"/>
  <pageMargins left="0.75" right="0.75" top="1" bottom="1" header="0.5" footer="0.5"/>
  <pageSetup paperSize="9" scale="8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航线清算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ntkaito</dc:creator>
  <cp:lastModifiedBy>微软用户</cp:lastModifiedBy>
  <dcterms:created xsi:type="dcterms:W3CDTF">2024-11-11T03:25:36Z</dcterms:created>
  <dcterms:modified xsi:type="dcterms:W3CDTF">2024-11-19T08:02:39Z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E8914934F53948139E78E09A90EF5129_11</vt:lpwstr>
  </property>
  <property fmtid="{D5CDD505-2E9C-101B-9397-08002B2CF9AE}" pid="3" name="KSOProductBuildVer">
    <vt:lpwstr>2052-12.1.0.18334</vt:lpwstr>
  </property>
</Properties>
</file>